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ggy\Documents\"/>
    </mc:Choice>
  </mc:AlternateContent>
  <bookViews>
    <workbookView xWindow="0" yWindow="0" windowWidth="20490" windowHeight="8340" activeTab="1"/>
  </bookViews>
  <sheets>
    <sheet name="Sprint Data" sheetId="4" r:id="rId1"/>
    <sheet name="Sprint Ratios" sheetId="5" r:id="rId2"/>
    <sheet name="Gordon Model" sheetId="6" r:id="rId3"/>
  </sheets>
  <calcPr calcId="152511"/>
</workbook>
</file>

<file path=xl/calcChain.xml><?xml version="1.0" encoding="utf-8"?>
<calcChain xmlns="http://schemas.openxmlformats.org/spreadsheetml/2006/main">
  <c r="D58" i="5" l="1"/>
  <c r="C58" i="5"/>
  <c r="C57" i="5" s="1"/>
  <c r="B58" i="5"/>
  <c r="B57" i="5"/>
  <c r="B55" i="5"/>
  <c r="B59" i="5"/>
  <c r="B45" i="5"/>
  <c r="C56" i="5"/>
  <c r="B56" i="5"/>
  <c r="C55" i="5"/>
  <c r="D55" i="5"/>
  <c r="D54" i="5"/>
  <c r="B39" i="4"/>
  <c r="D57" i="5"/>
  <c r="C54" i="5"/>
  <c r="B54" i="5"/>
  <c r="B46" i="5"/>
  <c r="D26" i="5"/>
  <c r="C26" i="5"/>
  <c r="B26" i="5"/>
  <c r="D28" i="5"/>
  <c r="C28" i="5"/>
  <c r="B28" i="5"/>
  <c r="B29" i="5"/>
  <c r="D27" i="5"/>
  <c r="C27" i="5"/>
  <c r="B27" i="5"/>
  <c r="F39" i="4" l="1"/>
  <c r="D59" i="5" s="1"/>
  <c r="D39" i="4"/>
  <c r="C59" i="5" s="1"/>
  <c r="D20" i="5"/>
  <c r="C20" i="5"/>
  <c r="B20" i="5"/>
  <c r="F40" i="4"/>
  <c r="D40" i="4"/>
  <c r="D48" i="5" l="1"/>
  <c r="C48" i="5"/>
  <c r="B48" i="5"/>
  <c r="G63" i="4" l="1"/>
  <c r="G62" i="4"/>
  <c r="G61" i="4"/>
  <c r="G60" i="4"/>
  <c r="G59" i="4"/>
  <c r="E63" i="4"/>
  <c r="E62" i="4"/>
  <c r="E61" i="4"/>
  <c r="E60" i="4"/>
  <c r="E59" i="4"/>
  <c r="C63" i="4"/>
  <c r="C62" i="4"/>
  <c r="C61" i="4"/>
  <c r="C60" i="4"/>
  <c r="C59" i="4"/>
  <c r="D17" i="5"/>
  <c r="C17" i="5"/>
  <c r="B17" i="5"/>
  <c r="D13" i="5"/>
  <c r="C13" i="5"/>
  <c r="B13" i="5"/>
  <c r="D45" i="5"/>
  <c r="C45" i="5"/>
  <c r="D31" i="5"/>
  <c r="C31" i="5"/>
  <c r="B31" i="5"/>
  <c r="D30" i="5"/>
  <c r="D29" i="5" s="1"/>
  <c r="C30" i="5"/>
  <c r="C35" i="5" s="1"/>
  <c r="B30" i="5"/>
  <c r="D16" i="5"/>
  <c r="C16" i="5"/>
  <c r="C15" i="5" s="1"/>
  <c r="B16" i="5"/>
  <c r="C19" i="5"/>
  <c r="B19" i="5"/>
  <c r="B15" i="5" l="1"/>
  <c r="D15" i="5"/>
  <c r="C36" i="5"/>
  <c r="C18" i="5"/>
  <c r="B36" i="5"/>
  <c r="B18" i="5"/>
  <c r="B35" i="5"/>
  <c r="D35" i="5"/>
  <c r="C50" i="5"/>
  <c r="C29" i="5"/>
  <c r="B50" i="5"/>
  <c r="D50" i="5"/>
  <c r="D19" i="5"/>
  <c r="C34" i="5"/>
  <c r="C39" i="5"/>
  <c r="B34" i="5"/>
  <c r="B39" i="5"/>
  <c r="B23" i="5"/>
  <c r="D36" i="5" l="1"/>
  <c r="D18" i="5"/>
  <c r="D47" i="5"/>
  <c r="D46" i="5" s="1"/>
  <c r="B47" i="5"/>
  <c r="C47" i="5"/>
  <c r="C46" i="5" s="1"/>
  <c r="D39" i="5"/>
  <c r="D34" i="5"/>
  <c r="C23" i="5"/>
  <c r="D23" i="5" l="1"/>
  <c r="D44" i="5" l="1"/>
  <c r="D43" i="5" s="1"/>
  <c r="C44" i="5"/>
  <c r="B44" i="5"/>
  <c r="B43" i="5" s="1"/>
  <c r="D51" i="5"/>
  <c r="D49" i="5" s="1"/>
  <c r="C51" i="5"/>
  <c r="C49" i="5" s="1"/>
  <c r="B51" i="5"/>
  <c r="B49" i="5" s="1"/>
  <c r="D7" i="5"/>
  <c r="D14" i="5" s="1"/>
  <c r="D12" i="5" s="1"/>
  <c r="C7" i="5"/>
  <c r="C14" i="5" s="1"/>
  <c r="C12" i="5" s="1"/>
  <c r="B7" i="5"/>
  <c r="B14" i="5" s="1"/>
  <c r="B12" i="5" s="1"/>
  <c r="B8" i="5"/>
  <c r="B5" i="5"/>
  <c r="C5" i="5"/>
  <c r="C8" i="5" s="1"/>
  <c r="D5" i="5"/>
  <c r="D8" i="5" s="1"/>
  <c r="D4" i="5"/>
  <c r="D3" i="5" s="1"/>
  <c r="C4" i="5"/>
  <c r="B4" i="5"/>
  <c r="B3" i="5" s="1"/>
  <c r="E57" i="4"/>
  <c r="E55" i="4"/>
  <c r="E53" i="4"/>
  <c r="E50" i="4"/>
  <c r="E49" i="4"/>
  <c r="E48" i="4"/>
  <c r="C57" i="4"/>
  <c r="C55" i="4"/>
  <c r="C53" i="4"/>
  <c r="C50" i="4"/>
  <c r="C49" i="4"/>
  <c r="C48" i="4"/>
  <c r="G41" i="4"/>
  <c r="G38" i="4"/>
  <c r="G37" i="4"/>
  <c r="G36" i="4"/>
  <c r="G35" i="4"/>
  <c r="G34" i="4"/>
  <c r="E41" i="4"/>
  <c r="E38" i="4"/>
  <c r="E37" i="4"/>
  <c r="E36" i="4"/>
  <c r="E35" i="4"/>
  <c r="E34" i="4"/>
  <c r="C41" i="4"/>
  <c r="C38" i="4"/>
  <c r="C37" i="4"/>
  <c r="C35" i="4"/>
  <c r="C34" i="4"/>
  <c r="G29" i="4"/>
  <c r="G26" i="4"/>
  <c r="G25" i="4"/>
  <c r="G24" i="4"/>
  <c r="G23" i="4"/>
  <c r="G21" i="4"/>
  <c r="G20" i="4"/>
  <c r="E29" i="4"/>
  <c r="E26" i="4"/>
  <c r="E25" i="4"/>
  <c r="E24" i="4"/>
  <c r="E23" i="4"/>
  <c r="E21" i="4"/>
  <c r="E20" i="4"/>
  <c r="C29" i="4"/>
  <c r="C26" i="4"/>
  <c r="C25" i="4"/>
  <c r="C24" i="4"/>
  <c r="C23" i="4"/>
  <c r="C21" i="4"/>
  <c r="C20" i="4"/>
  <c r="G18" i="4"/>
  <c r="G16" i="4"/>
  <c r="G14" i="4"/>
  <c r="G13" i="4"/>
  <c r="G12" i="4"/>
  <c r="G10" i="4"/>
  <c r="G9" i="4"/>
  <c r="G8" i="4"/>
  <c r="G7" i="4"/>
  <c r="G6" i="4"/>
  <c r="G5" i="4"/>
  <c r="E18" i="4"/>
  <c r="E16" i="4"/>
  <c r="E14" i="4"/>
  <c r="E13" i="4"/>
  <c r="E12" i="4"/>
  <c r="E10" i="4"/>
  <c r="E9" i="4"/>
  <c r="E8" i="4"/>
  <c r="E7" i="4"/>
  <c r="E5" i="4"/>
  <c r="C18" i="4"/>
  <c r="C16" i="4"/>
  <c r="C14" i="4"/>
  <c r="C13" i="4"/>
  <c r="C12" i="4"/>
  <c r="C10" i="4"/>
  <c r="C9" i="4"/>
  <c r="C8" i="4"/>
  <c r="C7" i="4"/>
  <c r="C6" i="4"/>
  <c r="C5" i="4"/>
  <c r="C3" i="5" l="1"/>
  <c r="C22" i="5"/>
  <c r="C21" i="5" s="1"/>
  <c r="C43" i="5"/>
  <c r="B41" i="5"/>
  <c r="D41" i="5"/>
  <c r="D38" i="5" s="1"/>
  <c r="B9" i="5"/>
  <c r="B6" i="5" s="1"/>
  <c r="C9" i="5"/>
  <c r="C6" i="5" s="1"/>
  <c r="D9" i="5"/>
  <c r="D6" i="5" s="1"/>
  <c r="B22" i="5"/>
  <c r="D22" i="5"/>
  <c r="C41" i="5"/>
  <c r="B38" i="5"/>
  <c r="C42" i="5" l="1"/>
  <c r="B37" i="5"/>
  <c r="D37" i="5"/>
  <c r="D56" i="5"/>
  <c r="D21" i="5"/>
  <c r="D42" i="5"/>
  <c r="D40" i="5" s="1"/>
  <c r="C40" i="5"/>
  <c r="C38" i="5"/>
  <c r="C37" i="5" s="1"/>
  <c r="B21" i="5"/>
  <c r="B42" i="5"/>
  <c r="B40" i="5" s="1"/>
</calcChain>
</file>

<file path=xl/sharedStrings.xml><?xml version="1.0" encoding="utf-8"?>
<sst xmlns="http://schemas.openxmlformats.org/spreadsheetml/2006/main" count="185" uniqueCount="114">
  <si>
    <t>Revenue</t>
  </si>
  <si>
    <t>Total Revenue</t>
  </si>
  <si>
    <t>Cost of Revenue</t>
  </si>
  <si>
    <t>Gross Profit</t>
  </si>
  <si>
    <t>Operating Expenses</t>
  </si>
  <si>
    <t>Research Development</t>
  </si>
  <si>
    <t>-</t>
  </si>
  <si>
    <t>Selling General and Administrative</t>
  </si>
  <si>
    <t>Non Recurring</t>
  </si>
  <si>
    <t>Others</t>
  </si>
  <si>
    <t>Total Operating Expenses</t>
  </si>
  <si>
    <t>Operating Income or Loss</t>
  </si>
  <si>
    <t>Income from Continuing Operations</t>
  </si>
  <si>
    <t>Total Other Income/Expenses Net</t>
  </si>
  <si>
    <t>Earnings Before Interest and Taxes</t>
  </si>
  <si>
    <t>Interest Expense</t>
  </si>
  <si>
    <t>Income Before Tax</t>
  </si>
  <si>
    <t>Income Tax Expense</t>
  </si>
  <si>
    <t>Minority Interest</t>
  </si>
  <si>
    <t>Net Income From Continuing Ops</t>
  </si>
  <si>
    <t>Non-recurring Events</t>
  </si>
  <si>
    <t>Discontinued Operations</t>
  </si>
  <si>
    <t>Extraordinary Items</t>
  </si>
  <si>
    <t>Effect Of Accounting Changes</t>
  </si>
  <si>
    <t>Other Items</t>
  </si>
  <si>
    <t>Net Income</t>
  </si>
  <si>
    <t>Preferred Stock And Other Adjustments</t>
  </si>
  <si>
    <t>Net Income Applicable To Common Shares</t>
  </si>
  <si>
    <t>Income Statement</t>
  </si>
  <si>
    <t>Balance Sheet</t>
  </si>
  <si>
    <t>Period Ending</t>
  </si>
  <si>
    <t>Current Assets</t>
  </si>
  <si>
    <t>Cash And Cash Equivalents</t>
  </si>
  <si>
    <t>Short Term Investments</t>
  </si>
  <si>
    <t>Net Receivables</t>
  </si>
  <si>
    <t>Inventory</t>
  </si>
  <si>
    <t>Other Current Assets</t>
  </si>
  <si>
    <t>Total Current Assets</t>
  </si>
  <si>
    <t>Long Term Investments</t>
  </si>
  <si>
    <t>Property Plant and Equipment</t>
  </si>
  <si>
    <t>Goodwill</t>
  </si>
  <si>
    <t>Intangible Assets</t>
  </si>
  <si>
    <t>Accumulated Amortization</t>
  </si>
  <si>
    <t>Other Assets</t>
  </si>
  <si>
    <t>Deferred Long Term Asset Charges</t>
  </si>
  <si>
    <t>Total Assets</t>
  </si>
  <si>
    <t>Current Liabilities</t>
  </si>
  <si>
    <t>Accounts Payable</t>
  </si>
  <si>
    <t>Short/Current Long Term Debt</t>
  </si>
  <si>
    <t>Other Current Liabilities</t>
  </si>
  <si>
    <t>Total Current Liabilities</t>
  </si>
  <si>
    <t>Long Term Debt</t>
  </si>
  <si>
    <t>Other Liabilities</t>
  </si>
  <si>
    <t>Deferred Long Term Liability Charges</t>
  </si>
  <si>
    <t>Negative Goodwill</t>
  </si>
  <si>
    <t>Total Liabilities</t>
  </si>
  <si>
    <t>Stockholders' Equity</t>
  </si>
  <si>
    <t>Misc. Stocks Options Warrants</t>
  </si>
  <si>
    <t>Redeemable Preferred Stock</t>
  </si>
  <si>
    <t>Preferred Stock</t>
  </si>
  <si>
    <t>Common Stock</t>
  </si>
  <si>
    <t>Retained Earnings</t>
  </si>
  <si>
    <t>Treasury Stock</t>
  </si>
  <si>
    <t>Capital Surplus</t>
  </si>
  <si>
    <t>Other Stockholder Equity</t>
  </si>
  <si>
    <t>Total Stockholder Equity</t>
  </si>
  <si>
    <t>Net Tangible Assets</t>
  </si>
  <si>
    <t>Liquidity</t>
  </si>
  <si>
    <t>Profitability</t>
  </si>
  <si>
    <t>Quick Ratio</t>
  </si>
  <si>
    <t xml:space="preserve">Current Ratio </t>
  </si>
  <si>
    <t>Inventories</t>
  </si>
  <si>
    <t>Asset Management</t>
  </si>
  <si>
    <t>Inventory Turnover</t>
  </si>
  <si>
    <t>Days Sales Outstanding (DSO)</t>
  </si>
  <si>
    <t>Fixed Assets Turnover</t>
  </si>
  <si>
    <t>Total Assets turnover</t>
  </si>
  <si>
    <t>Debt Management</t>
  </si>
  <si>
    <t>Total debt to capital</t>
  </si>
  <si>
    <t>Times-interest-earned (TIE)</t>
  </si>
  <si>
    <t>Operating margin</t>
  </si>
  <si>
    <t>Profit margin</t>
  </si>
  <si>
    <t>Return on common equity (ROE)</t>
  </si>
  <si>
    <t>Return on total assets (ROA)</t>
  </si>
  <si>
    <t>Return on invested capital (ROIC)</t>
  </si>
  <si>
    <t>Basic Earning Power (BEP)</t>
  </si>
  <si>
    <t>Market Value</t>
  </si>
  <si>
    <t>Price/Earnings (P/E)</t>
  </si>
  <si>
    <t>Market/Book (M/B)</t>
  </si>
  <si>
    <t>Sales</t>
  </si>
  <si>
    <t>A/R</t>
  </si>
  <si>
    <t>Annual Sales</t>
  </si>
  <si>
    <t>Net Fixed Assets</t>
  </si>
  <si>
    <t xml:space="preserve">Total debt </t>
  </si>
  <si>
    <t>Total capital</t>
  </si>
  <si>
    <t>EBIT</t>
  </si>
  <si>
    <t>Interest charges</t>
  </si>
  <si>
    <t>Operating Income (EBIT)</t>
  </si>
  <si>
    <t>Common Equity</t>
  </si>
  <si>
    <t>EBIT (1-T)</t>
  </si>
  <si>
    <t>Total Invested Capital</t>
  </si>
  <si>
    <t>(EBIT)</t>
  </si>
  <si>
    <t>Price per share</t>
  </si>
  <si>
    <t>Earning per share</t>
  </si>
  <si>
    <t>Market price per share</t>
  </si>
  <si>
    <t>Book value per share</t>
  </si>
  <si>
    <t>Sprint Corporation</t>
  </si>
  <si>
    <t>Sprint</t>
  </si>
  <si>
    <t># of shares outstanding</t>
  </si>
  <si>
    <t>Total Common Equity</t>
  </si>
  <si>
    <t>Gordon Growth Model</t>
  </si>
  <si>
    <t xml:space="preserve">stock </t>
  </si>
  <si>
    <t xml:space="preserve">current year </t>
  </si>
  <si>
    <t>dividend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</si>
</sst>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0;[Red]#,##0.00"/>
    <numFmt numFmtId="165" formatCode="0.0;[Red]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8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3" fillId="2" borderId="0" xfId="0" applyFont="1" applyFill="1"/>
    <xf numFmtId="3" fontId="5" fillId="2" borderId="0" xfId="0" applyNumberFormat="1" applyFont="1" applyFill="1"/>
    <xf numFmtId="3" fontId="5" fillId="0" borderId="0" xfId="0" applyNumberFormat="1" applyFont="1"/>
    <xf numFmtId="0" fontId="6" fillId="0" borderId="0" xfId="0" applyFont="1"/>
    <xf numFmtId="9" fontId="5" fillId="2" borderId="0" xfId="2" applyFont="1" applyFill="1"/>
    <xf numFmtId="9" fontId="5" fillId="0" borderId="0" xfId="2" applyFont="1"/>
    <xf numFmtId="164" fontId="5" fillId="0" borderId="0" xfId="1" applyNumberFormat="1" applyFont="1"/>
    <xf numFmtId="0" fontId="2" fillId="0" borderId="0" xfId="0" applyFont="1"/>
    <xf numFmtId="0" fontId="7" fillId="0" borderId="0" xfId="0" applyFont="1"/>
    <xf numFmtId="0" fontId="7" fillId="0" borderId="0" xfId="0" applyFont="1" applyBorder="1"/>
    <xf numFmtId="0" fontId="8" fillId="0" borderId="0" xfId="0" applyFont="1"/>
    <xf numFmtId="0" fontId="4" fillId="2" borderId="0" xfId="0" applyNumberFormat="1" applyFont="1" applyFill="1"/>
    <xf numFmtId="0" fontId="4" fillId="0" borderId="0" xfId="0" applyNumberFormat="1" applyFont="1"/>
    <xf numFmtId="2" fontId="4" fillId="2" borderId="0" xfId="2" applyNumberFormat="1" applyFont="1" applyFill="1"/>
    <xf numFmtId="2" fontId="4" fillId="0" borderId="0" xfId="2" applyNumberFormat="1" applyFont="1"/>
    <xf numFmtId="2" fontId="4" fillId="0" borderId="0" xfId="0" applyNumberFormat="1" applyFont="1"/>
    <xf numFmtId="165" fontId="4" fillId="2" borderId="0" xfId="0" applyNumberFormat="1" applyFont="1" applyFill="1"/>
    <xf numFmtId="165" fontId="4" fillId="0" borderId="0" xfId="0" applyNumberFormat="1" applyFont="1"/>
    <xf numFmtId="2" fontId="4" fillId="2" borderId="0" xfId="0" applyNumberFormat="1" applyFont="1" applyFill="1"/>
    <xf numFmtId="14" fontId="5" fillId="2" borderId="0" xfId="0" applyNumberFormat="1" applyFont="1" applyFill="1"/>
    <xf numFmtId="14" fontId="5" fillId="0" borderId="0" xfId="0" applyNumberFormat="1" applyFont="1"/>
    <xf numFmtId="0" fontId="5" fillId="7" borderId="0" xfId="0" applyFont="1" applyFill="1"/>
    <xf numFmtId="0" fontId="5" fillId="3" borderId="0" xfId="0" applyFont="1" applyFill="1"/>
    <xf numFmtId="14" fontId="5" fillId="3" borderId="0" xfId="0" applyNumberFormat="1" applyFont="1" applyFill="1"/>
    <xf numFmtId="0" fontId="9" fillId="5" borderId="0" xfId="0" applyFont="1" applyFill="1"/>
    <xf numFmtId="0" fontId="5" fillId="5" borderId="0" xfId="0" applyFont="1" applyFill="1"/>
    <xf numFmtId="0" fontId="5" fillId="4" borderId="0" xfId="0" applyFont="1" applyFill="1"/>
    <xf numFmtId="3" fontId="5" fillId="4" borderId="0" xfId="0" applyNumberFormat="1" applyFont="1" applyFill="1"/>
    <xf numFmtId="0" fontId="9" fillId="4" borderId="0" xfId="0" applyFont="1" applyFill="1"/>
    <xf numFmtId="3" fontId="9" fillId="4" borderId="0" xfId="0" applyNumberFormat="1" applyFont="1" applyFill="1"/>
    <xf numFmtId="9" fontId="9" fillId="2" borderId="0" xfId="2" applyFont="1" applyFill="1"/>
    <xf numFmtId="3" fontId="9" fillId="2" borderId="0" xfId="0" applyNumberFormat="1" applyFont="1" applyFill="1"/>
    <xf numFmtId="0" fontId="5" fillId="6" borderId="0" xfId="0" applyFont="1" applyFill="1"/>
    <xf numFmtId="0" fontId="9" fillId="0" borderId="0" xfId="0" applyFont="1"/>
    <xf numFmtId="14" fontId="9" fillId="0" borderId="0" xfId="0" applyNumberFormat="1" applyFont="1"/>
    <xf numFmtId="3" fontId="9" fillId="0" borderId="0" xfId="0" applyNumberFormat="1" applyFont="1"/>
    <xf numFmtId="9" fontId="9" fillId="0" borderId="0" xfId="2" applyFont="1"/>
    <xf numFmtId="0" fontId="9" fillId="2" borderId="0" xfId="0" applyFont="1" applyFill="1"/>
    <xf numFmtId="0" fontId="4" fillId="2" borderId="0" xfId="0" applyFont="1" applyFill="1"/>
    <xf numFmtId="3" fontId="6" fillId="2" borderId="0" xfId="0" applyNumberFormat="1" applyFont="1" applyFill="1"/>
    <xf numFmtId="3" fontId="6" fillId="0" borderId="0" xfId="0" applyNumberFormat="1" applyFont="1"/>
    <xf numFmtId="0" fontId="4" fillId="0" borderId="1" xfId="0" applyFont="1" applyBorder="1"/>
    <xf numFmtId="0" fontId="0" fillId="2" borderId="2" xfId="0" applyFill="1" applyBorder="1"/>
    <xf numFmtId="0" fontId="5" fillId="0" borderId="4" xfId="0" applyFont="1" applyBorder="1"/>
    <xf numFmtId="3" fontId="5" fillId="2" borderId="0" xfId="0" applyNumberFormat="1" applyFont="1" applyFill="1" applyBorder="1"/>
    <xf numFmtId="3" fontId="5" fillId="0" borderId="0" xfId="0" applyNumberFormat="1" applyFont="1" applyBorder="1"/>
    <xf numFmtId="3" fontId="5" fillId="0" borderId="5" xfId="0" applyNumberFormat="1" applyFont="1" applyBorder="1"/>
    <xf numFmtId="0" fontId="5" fillId="0" borderId="6" xfId="0" applyFont="1" applyBorder="1"/>
    <xf numFmtId="0" fontId="6" fillId="0" borderId="4" xfId="0" applyFont="1" applyBorder="1"/>
    <xf numFmtId="0" fontId="0" fillId="2" borderId="0" xfId="0" applyFill="1" applyBorder="1"/>
    <xf numFmtId="0" fontId="0" fillId="0" borderId="0" xfId="0" applyBorder="1"/>
    <xf numFmtId="0" fontId="0" fillId="0" borderId="5" xfId="0" applyBorder="1"/>
    <xf numFmtId="0" fontId="4" fillId="0" borderId="4" xfId="0" applyFont="1" applyBorder="1"/>
    <xf numFmtId="0" fontId="5" fillId="2" borderId="0" xfId="0" applyFont="1" applyFill="1" applyBorder="1"/>
    <xf numFmtId="0" fontId="5" fillId="0" borderId="0" xfId="0" applyFont="1" applyBorder="1"/>
    <xf numFmtId="0" fontId="5" fillId="0" borderId="5" xfId="0" applyFont="1" applyBorder="1"/>
    <xf numFmtId="3" fontId="5" fillId="2" borderId="7" xfId="0" applyNumberFormat="1" applyFont="1" applyFill="1" applyBorder="1"/>
    <xf numFmtId="3" fontId="5" fillId="0" borderId="7" xfId="0" applyNumberFormat="1" applyFont="1" applyBorder="1"/>
    <xf numFmtId="3" fontId="5" fillId="0" borderId="8" xfId="0" applyNumberFormat="1" applyFont="1" applyBorder="1"/>
    <xf numFmtId="0" fontId="9" fillId="4" borderId="0" xfId="0" applyFont="1" applyFill="1" applyAlignment="1">
      <alignment horizontal="center"/>
    </xf>
    <xf numFmtId="3" fontId="0" fillId="2" borderId="7" xfId="0" applyNumberFormat="1" applyFill="1" applyBorder="1"/>
    <xf numFmtId="3" fontId="0" fillId="0" borderId="7" xfId="0" applyNumberFormat="1" applyBorder="1"/>
    <xf numFmtId="3" fontId="0" fillId="0" borderId="8" xfId="0" applyNumberFormat="1" applyBorder="1"/>
    <xf numFmtId="0" fontId="0" fillId="2" borderId="3" xfId="0" applyFill="1" applyBorder="1"/>
    <xf numFmtId="0" fontId="0" fillId="2" borderId="5" xfId="0" applyFill="1" applyBorder="1"/>
    <xf numFmtId="0" fontId="0" fillId="2" borderId="0" xfId="0" applyNumberFormat="1" applyFill="1" applyBorder="1"/>
    <xf numFmtId="3" fontId="0" fillId="0" borderId="0" xfId="0" applyNumberFormat="1"/>
    <xf numFmtId="3" fontId="0" fillId="2" borderId="0" xfId="0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74"/>
  <sheetViews>
    <sheetView topLeftCell="A70" zoomScaleNormal="100" workbookViewId="0">
      <selection activeCell="I46" sqref="I46"/>
    </sheetView>
  </sheetViews>
  <sheetFormatPr defaultRowHeight="15" x14ac:dyDescent="0.25"/>
  <cols>
    <col min="1" max="1" width="39" customWidth="1"/>
    <col min="2" max="3" width="15" customWidth="1"/>
    <col min="4" max="5" width="10.85546875" customWidth="1"/>
    <col min="6" max="6" width="13.42578125" customWidth="1"/>
    <col min="7" max="7" width="11.5703125" customWidth="1"/>
    <col min="13" max="14" width="10.140625" bestFit="1" customWidth="1"/>
  </cols>
  <sheetData>
    <row r="1" spans="1:7" x14ac:dyDescent="0.25">
      <c r="A1" s="65" t="s">
        <v>106</v>
      </c>
      <c r="B1" s="65"/>
      <c r="C1" s="65"/>
      <c r="D1" s="65"/>
      <c r="E1" s="65"/>
      <c r="F1" s="65"/>
      <c r="G1" s="27"/>
    </row>
    <row r="2" spans="1:7" x14ac:dyDescent="0.25">
      <c r="A2" s="65" t="s">
        <v>29</v>
      </c>
      <c r="B2" s="65"/>
      <c r="C2" s="65"/>
      <c r="D2" s="65"/>
      <c r="E2" s="65"/>
      <c r="F2" s="65"/>
      <c r="G2" s="27"/>
    </row>
    <row r="3" spans="1:7" x14ac:dyDescent="0.25">
      <c r="A3" s="28" t="s">
        <v>30</v>
      </c>
      <c r="B3" s="29">
        <v>42825</v>
      </c>
      <c r="C3" s="29"/>
      <c r="D3" s="29">
        <v>42460</v>
      </c>
      <c r="E3" s="29"/>
      <c r="F3" s="29">
        <v>42094</v>
      </c>
      <c r="G3" s="28"/>
    </row>
    <row r="4" spans="1:7" x14ac:dyDescent="0.25">
      <c r="A4" s="30" t="s">
        <v>31</v>
      </c>
      <c r="B4" s="31"/>
      <c r="C4" s="31"/>
      <c r="D4" s="31"/>
      <c r="E4" s="31"/>
      <c r="F4" s="31"/>
      <c r="G4" s="31"/>
    </row>
    <row r="5" spans="1:7" x14ac:dyDescent="0.25">
      <c r="A5" s="32" t="s">
        <v>32</v>
      </c>
      <c r="B5" s="33">
        <v>2870000</v>
      </c>
      <c r="C5" s="10">
        <f>B5/B18</f>
        <v>3.3715916967212149E-2</v>
      </c>
      <c r="D5" s="33">
        <v>2641000</v>
      </c>
      <c r="E5" s="10">
        <f>D5/D18</f>
        <v>3.344096232985122E-2</v>
      </c>
      <c r="F5" s="33">
        <v>4010000</v>
      </c>
      <c r="G5" s="10">
        <f>F5/F18</f>
        <v>4.8405982544875124E-2</v>
      </c>
    </row>
    <row r="6" spans="1:7" x14ac:dyDescent="0.25">
      <c r="A6" s="32" t="s">
        <v>33</v>
      </c>
      <c r="B6" s="33">
        <v>5444000</v>
      </c>
      <c r="C6" s="10">
        <f>B6/B18</f>
        <v>6.3954512881359921E-2</v>
      </c>
      <c r="D6" s="32" t="s">
        <v>6</v>
      </c>
      <c r="E6" s="10"/>
      <c r="F6" s="33">
        <v>166000</v>
      </c>
      <c r="G6" s="10">
        <f>F6/F18</f>
        <v>2.0038386789150301E-3</v>
      </c>
    </row>
    <row r="7" spans="1:7" x14ac:dyDescent="0.25">
      <c r="A7" s="32" t="s">
        <v>34</v>
      </c>
      <c r="B7" s="33">
        <v>4138000</v>
      </c>
      <c r="C7" s="10">
        <f>B7/B18</f>
        <v>4.8612008505339331E-2</v>
      </c>
      <c r="D7" s="33">
        <v>1099000</v>
      </c>
      <c r="E7" s="10">
        <f>D7/D18</f>
        <v>1.391579613801836E-2</v>
      </c>
      <c r="F7" s="33">
        <v>2352000</v>
      </c>
      <c r="G7" s="10">
        <f>F7/F18</f>
        <v>2.8391738390410544E-2</v>
      </c>
    </row>
    <row r="8" spans="1:7" x14ac:dyDescent="0.25">
      <c r="A8" s="32" t="s">
        <v>35</v>
      </c>
      <c r="B8" s="33">
        <v>1064000</v>
      </c>
      <c r="C8" s="10">
        <f>B8/B18</f>
        <v>1.2499559461015237E-2</v>
      </c>
      <c r="D8" s="33">
        <v>1173000</v>
      </c>
      <c r="E8" s="10">
        <f>D8/D18</f>
        <v>1.4852801519468186E-2</v>
      </c>
      <c r="F8" s="33">
        <v>1359000</v>
      </c>
      <c r="G8" s="10">
        <f>F8/F18</f>
        <v>1.640492026894895E-2</v>
      </c>
    </row>
    <row r="9" spans="1:7" x14ac:dyDescent="0.25">
      <c r="A9" s="32" t="s">
        <v>36</v>
      </c>
      <c r="B9" s="33">
        <v>601000</v>
      </c>
      <c r="C9" s="10">
        <f>B9/B18</f>
        <v>7.0603714624719524E-3</v>
      </c>
      <c r="D9" s="33">
        <v>1920000</v>
      </c>
      <c r="E9" s="10">
        <f>D9/D18</f>
        <v>2.4311490978157643E-2</v>
      </c>
      <c r="F9" s="33">
        <v>1890000</v>
      </c>
      <c r="G9" s="10">
        <f>F9/F18</f>
        <v>2.2814789778008476E-2</v>
      </c>
    </row>
    <row r="10" spans="1:7" x14ac:dyDescent="0.25">
      <c r="A10" s="34" t="s">
        <v>37</v>
      </c>
      <c r="B10" s="35">
        <v>14117000</v>
      </c>
      <c r="C10" s="36">
        <f>B10/B18</f>
        <v>0.16584236927739859</v>
      </c>
      <c r="D10" s="35">
        <v>6833000</v>
      </c>
      <c r="E10" s="36">
        <f>D10/D18</f>
        <v>8.6521050965495408E-2</v>
      </c>
      <c r="F10" s="35">
        <v>9777000</v>
      </c>
      <c r="G10" s="10">
        <f>F10/F18</f>
        <v>0.11802126966115813</v>
      </c>
    </row>
    <row r="11" spans="1:7" x14ac:dyDescent="0.25">
      <c r="A11" s="32" t="s">
        <v>38</v>
      </c>
      <c r="B11" s="32" t="s">
        <v>6</v>
      </c>
      <c r="C11" s="5"/>
      <c r="D11" s="32" t="s">
        <v>6</v>
      </c>
      <c r="E11" s="10"/>
      <c r="F11" s="32" t="s">
        <v>6</v>
      </c>
      <c r="G11" s="10"/>
    </row>
    <row r="12" spans="1:7" x14ac:dyDescent="0.25">
      <c r="A12" s="32" t="s">
        <v>39</v>
      </c>
      <c r="B12" s="33">
        <v>19209000</v>
      </c>
      <c r="C12" s="10">
        <f>B12/B18</f>
        <v>0.22566168955511437</v>
      </c>
      <c r="D12" s="33">
        <v>20297000</v>
      </c>
      <c r="E12" s="10">
        <f>D12/D18</f>
        <v>0.25700538144982588</v>
      </c>
      <c r="F12" s="33">
        <v>19721000</v>
      </c>
      <c r="G12" s="10">
        <f>F12/F18</f>
        <v>0.23805844931857414</v>
      </c>
    </row>
    <row r="13" spans="1:7" x14ac:dyDescent="0.25">
      <c r="A13" s="32" t="s">
        <v>40</v>
      </c>
      <c r="B13" s="33">
        <v>6579000</v>
      </c>
      <c r="C13" s="10">
        <f>B13/B18</f>
        <v>7.7288159486860186E-2</v>
      </c>
      <c r="D13" s="33">
        <v>6575000</v>
      </c>
      <c r="E13" s="10">
        <f>D13/D18</f>
        <v>8.325419436530547E-2</v>
      </c>
      <c r="F13" s="33">
        <v>6575000</v>
      </c>
      <c r="G13" s="10">
        <f>F13/F18</f>
        <v>7.9368911529315189E-2</v>
      </c>
    </row>
    <row r="14" spans="1:7" x14ac:dyDescent="0.25">
      <c r="A14" s="32" t="s">
        <v>41</v>
      </c>
      <c r="B14" s="33">
        <v>43905000</v>
      </c>
      <c r="C14" s="10">
        <f>B14/B18</f>
        <v>0.51578304336078384</v>
      </c>
      <c r="D14" s="33">
        <v>44542000</v>
      </c>
      <c r="E14" s="10">
        <f>D14/D18</f>
        <v>0.56400126622348845</v>
      </c>
      <c r="F14" s="33">
        <v>45880000</v>
      </c>
      <c r="G14" s="10">
        <f>F14/F18</f>
        <v>0.55383203969049144</v>
      </c>
    </row>
    <row r="15" spans="1:7" x14ac:dyDescent="0.25">
      <c r="A15" s="32" t="s">
        <v>42</v>
      </c>
      <c r="B15" s="32" t="s">
        <v>6</v>
      </c>
      <c r="C15" s="10"/>
      <c r="D15" s="32" t="s">
        <v>6</v>
      </c>
      <c r="E15" s="10"/>
      <c r="F15" s="32" t="s">
        <v>6</v>
      </c>
      <c r="G15" s="10"/>
    </row>
    <row r="16" spans="1:7" x14ac:dyDescent="0.25">
      <c r="A16" s="32" t="s">
        <v>43</v>
      </c>
      <c r="B16" s="33">
        <v>1313000</v>
      </c>
      <c r="C16" s="10">
        <f>B16/B18</f>
        <v>1.542473831984305E-2</v>
      </c>
      <c r="D16" s="33">
        <v>728000</v>
      </c>
      <c r="E16" s="10">
        <f>D16/D18</f>
        <v>9.2181069958847742E-3</v>
      </c>
      <c r="F16" s="33">
        <v>888000</v>
      </c>
      <c r="G16" s="10">
        <f>F16/F18</f>
        <v>1.0719329800461124E-2</v>
      </c>
    </row>
    <row r="17" spans="1:14" x14ac:dyDescent="0.25">
      <c r="A17" s="32" t="s">
        <v>44</v>
      </c>
      <c r="B17" s="32" t="s">
        <v>6</v>
      </c>
      <c r="C17" s="10"/>
      <c r="D17" s="32" t="s">
        <v>6</v>
      </c>
      <c r="E17" s="10"/>
      <c r="F17" s="32" t="s">
        <v>6</v>
      </c>
      <c r="G17" s="10"/>
    </row>
    <row r="18" spans="1:14" x14ac:dyDescent="0.25">
      <c r="A18" s="34" t="s">
        <v>45</v>
      </c>
      <c r="B18" s="35">
        <v>85123000</v>
      </c>
      <c r="C18" s="36">
        <f>B18/B18</f>
        <v>1</v>
      </c>
      <c r="D18" s="35">
        <v>78975000</v>
      </c>
      <c r="E18" s="36">
        <f>D18/D18</f>
        <v>1</v>
      </c>
      <c r="F18" s="35">
        <v>82841000</v>
      </c>
      <c r="G18" s="10">
        <f>F18/F18</f>
        <v>1</v>
      </c>
    </row>
    <row r="19" spans="1:14" x14ac:dyDescent="0.25">
      <c r="A19" s="30" t="s">
        <v>46</v>
      </c>
      <c r="B19" s="30"/>
      <c r="C19" s="30"/>
      <c r="D19" s="30"/>
      <c r="E19" s="30"/>
      <c r="F19" s="30"/>
      <c r="G19" s="31"/>
    </row>
    <row r="20" spans="1:14" x14ac:dyDescent="0.25">
      <c r="A20" s="32" t="s">
        <v>47</v>
      </c>
      <c r="B20" s="33">
        <v>7422000</v>
      </c>
      <c r="C20" s="10">
        <f>B20/B29</f>
        <v>0.11192038000452387</v>
      </c>
      <c r="D20" s="33">
        <v>7273000</v>
      </c>
      <c r="E20" s="10">
        <f>D20/D29</f>
        <v>0.1228713339640492</v>
      </c>
      <c r="F20" s="33">
        <v>9640000</v>
      </c>
      <c r="G20" s="10">
        <f>F20/F29</f>
        <v>0.15769413227331469</v>
      </c>
    </row>
    <row r="21" spans="1:14" x14ac:dyDescent="0.25">
      <c r="A21" s="32" t="s">
        <v>48</v>
      </c>
      <c r="B21" s="33">
        <v>5036000</v>
      </c>
      <c r="C21" s="10">
        <f>B21/B29</f>
        <v>7.5940586594284848E-2</v>
      </c>
      <c r="D21" s="33">
        <v>4690000</v>
      </c>
      <c r="E21" s="10">
        <f>D21/D29</f>
        <v>7.9233680227057707E-2</v>
      </c>
      <c r="F21" s="33">
        <v>1300000</v>
      </c>
      <c r="G21" s="10">
        <f>F21/F29</f>
        <v>2.1265806219430403E-2</v>
      </c>
    </row>
    <row r="22" spans="1:14" x14ac:dyDescent="0.25">
      <c r="A22" s="32" t="s">
        <v>49</v>
      </c>
      <c r="B22" s="32" t="s">
        <v>6</v>
      </c>
      <c r="C22" s="10"/>
      <c r="D22" s="32" t="s">
        <v>6</v>
      </c>
      <c r="E22" s="10"/>
      <c r="F22" s="32" t="s">
        <v>6</v>
      </c>
      <c r="G22" s="10"/>
    </row>
    <row r="23" spans="1:14" x14ac:dyDescent="0.25">
      <c r="A23" s="34" t="s">
        <v>50</v>
      </c>
      <c r="B23" s="35">
        <v>12458000</v>
      </c>
      <c r="C23" s="36">
        <f>B23/B29</f>
        <v>0.18786096659880872</v>
      </c>
      <c r="D23" s="35">
        <v>11963000</v>
      </c>
      <c r="E23" s="36">
        <f>D23/D29</f>
        <v>0.20210501419110691</v>
      </c>
      <c r="F23" s="35">
        <v>10940000</v>
      </c>
      <c r="G23" s="10">
        <f>F23/F29</f>
        <v>0.17895993849274508</v>
      </c>
    </row>
    <row r="24" spans="1:14" x14ac:dyDescent="0.25">
      <c r="A24" s="32" t="s">
        <v>51</v>
      </c>
      <c r="B24" s="33">
        <v>35878000</v>
      </c>
      <c r="C24" s="10">
        <f>B24/B29</f>
        <v>0.54102390107818743</v>
      </c>
      <c r="D24" s="33">
        <v>29268000</v>
      </c>
      <c r="E24" s="10">
        <f>D24/D29</f>
        <v>0.49445871063657248</v>
      </c>
      <c r="F24" s="33">
        <v>32342000</v>
      </c>
      <c r="G24" s="10">
        <f>F24/F29</f>
        <v>0.52906054211447551</v>
      </c>
    </row>
    <row r="25" spans="1:14" x14ac:dyDescent="0.25">
      <c r="A25" s="32" t="s">
        <v>52</v>
      </c>
      <c r="B25" s="33">
        <v>3563000</v>
      </c>
      <c r="C25" s="10">
        <f>B25/B29</f>
        <v>5.3728417401794466E-2</v>
      </c>
      <c r="D25" s="33">
        <v>4002000</v>
      </c>
      <c r="E25" s="10">
        <f>D25/D29</f>
        <v>6.7610487903770777E-2</v>
      </c>
      <c r="F25" s="33">
        <v>3951000</v>
      </c>
      <c r="G25" s="10">
        <f>F25/F29</f>
        <v>6.4631692594591936E-2</v>
      </c>
    </row>
    <row r="26" spans="1:14" x14ac:dyDescent="0.25">
      <c r="A26" s="32" t="s">
        <v>53</v>
      </c>
      <c r="B26" s="33">
        <v>14416000</v>
      </c>
      <c r="C26" s="10">
        <f>B26/B29</f>
        <v>0.21738671492120937</v>
      </c>
      <c r="D26" s="33">
        <v>13959000</v>
      </c>
      <c r="E26" s="10">
        <f>D26/D29</f>
        <v>0.2358257872685498</v>
      </c>
      <c r="F26" s="33">
        <v>13898000</v>
      </c>
      <c r="G26" s="10">
        <f>F26/F29</f>
        <v>0.22734782679818749</v>
      </c>
    </row>
    <row r="27" spans="1:14" x14ac:dyDescent="0.25">
      <c r="A27" s="32" t="s">
        <v>18</v>
      </c>
      <c r="B27" s="32" t="s">
        <v>6</v>
      </c>
      <c r="C27" s="10"/>
      <c r="D27" s="32" t="s">
        <v>6</v>
      </c>
      <c r="E27" s="10"/>
      <c r="F27" s="32" t="s">
        <v>6</v>
      </c>
      <c r="G27" s="10"/>
    </row>
    <row r="28" spans="1:14" x14ac:dyDescent="0.25">
      <c r="A28" s="32" t="s">
        <v>54</v>
      </c>
      <c r="B28" s="32" t="s">
        <v>6</v>
      </c>
      <c r="C28" s="10"/>
      <c r="D28" s="32" t="s">
        <v>6</v>
      </c>
      <c r="E28" s="10"/>
      <c r="F28" s="32" t="s">
        <v>6</v>
      </c>
      <c r="G28" s="10"/>
    </row>
    <row r="29" spans="1:14" x14ac:dyDescent="0.25">
      <c r="A29" s="34" t="s">
        <v>55</v>
      </c>
      <c r="B29" s="35">
        <v>66315000</v>
      </c>
      <c r="C29" s="36">
        <f>B29/B29</f>
        <v>1</v>
      </c>
      <c r="D29" s="35">
        <v>59192000</v>
      </c>
      <c r="E29" s="36">
        <f>D29/D29</f>
        <v>1</v>
      </c>
      <c r="F29" s="35">
        <v>61131000</v>
      </c>
      <c r="G29" s="10">
        <f>F29/F29</f>
        <v>1</v>
      </c>
    </row>
    <row r="30" spans="1:14" x14ac:dyDescent="0.25">
      <c r="A30" s="30" t="s">
        <v>56</v>
      </c>
      <c r="B30" s="30"/>
      <c r="C30" s="30"/>
      <c r="D30" s="30"/>
      <c r="E30" s="30"/>
      <c r="F30" s="30"/>
      <c r="G30" s="31"/>
    </row>
    <row r="31" spans="1:14" x14ac:dyDescent="0.25">
      <c r="A31" s="32" t="s">
        <v>57</v>
      </c>
      <c r="B31" s="32" t="s">
        <v>6</v>
      </c>
      <c r="C31" s="5"/>
      <c r="D31" s="32" t="s">
        <v>6</v>
      </c>
      <c r="E31" s="5"/>
      <c r="F31" s="32" t="s">
        <v>6</v>
      </c>
      <c r="G31" s="5"/>
    </row>
    <row r="32" spans="1:14" x14ac:dyDescent="0.25">
      <c r="A32" s="32" t="s">
        <v>58</v>
      </c>
      <c r="B32" s="32" t="s">
        <v>6</v>
      </c>
      <c r="C32" s="5"/>
      <c r="D32" s="32" t="s">
        <v>6</v>
      </c>
      <c r="E32" s="5"/>
      <c r="F32" s="32" t="s">
        <v>6</v>
      </c>
      <c r="G32" s="5"/>
      <c r="M32" s="72"/>
      <c r="N32" s="72"/>
    </row>
    <row r="33" spans="1:14" x14ac:dyDescent="0.25">
      <c r="A33" s="32" t="s">
        <v>59</v>
      </c>
      <c r="B33" s="32" t="s">
        <v>6</v>
      </c>
      <c r="C33" s="5"/>
      <c r="D33" s="32" t="s">
        <v>6</v>
      </c>
      <c r="E33" s="5"/>
      <c r="F33" s="32" t="s">
        <v>6</v>
      </c>
      <c r="G33" s="5"/>
      <c r="N33" s="72"/>
    </row>
    <row r="34" spans="1:14" x14ac:dyDescent="0.25">
      <c r="A34" s="32" t="s">
        <v>60</v>
      </c>
      <c r="B34" s="33">
        <v>40000</v>
      </c>
      <c r="C34" s="10">
        <f>B34/B41</f>
        <v>2.126754572522331E-3</v>
      </c>
      <c r="D34" s="33">
        <v>40000</v>
      </c>
      <c r="E34" s="10">
        <f>D34/D41</f>
        <v>2.021938027599454E-3</v>
      </c>
      <c r="F34" s="33">
        <v>40000</v>
      </c>
      <c r="G34" s="10">
        <f>F34/F41</f>
        <v>1.8424689083371719E-3</v>
      </c>
      <c r="N34" s="72"/>
    </row>
    <row r="35" spans="1:14" x14ac:dyDescent="0.25">
      <c r="A35" s="32" t="s">
        <v>61</v>
      </c>
      <c r="B35" s="33">
        <v>-8584000</v>
      </c>
      <c r="C35" s="10">
        <f>B35/B41</f>
        <v>-0.45640153126329219</v>
      </c>
      <c r="D35" s="33">
        <v>-7378000</v>
      </c>
      <c r="E35" s="10">
        <f>D35/D41</f>
        <v>-0.37294646919071933</v>
      </c>
      <c r="F35" s="33">
        <v>-5383000</v>
      </c>
      <c r="G35" s="10">
        <f>F35/F41</f>
        <v>-0.2479502533394749</v>
      </c>
    </row>
    <row r="36" spans="1:14" x14ac:dyDescent="0.25">
      <c r="A36" s="32" t="s">
        <v>62</v>
      </c>
      <c r="B36" s="32" t="s">
        <v>6</v>
      </c>
      <c r="C36" s="10"/>
      <c r="D36" s="33">
        <v>-3000</v>
      </c>
      <c r="E36" s="10">
        <f>D36/D41</f>
        <v>-1.5164535206995905E-4</v>
      </c>
      <c r="F36" s="33">
        <v>-7000</v>
      </c>
      <c r="G36" s="10">
        <f>F36/F41</f>
        <v>-3.2243205895900504E-4</v>
      </c>
    </row>
    <row r="37" spans="1:14" x14ac:dyDescent="0.25">
      <c r="A37" s="32" t="s">
        <v>63</v>
      </c>
      <c r="B37" s="33">
        <v>27756000</v>
      </c>
      <c r="C37" s="10">
        <f>B37/B41</f>
        <v>1.4757549978732454</v>
      </c>
      <c r="D37" s="33">
        <v>27563000</v>
      </c>
      <c r="E37" s="10">
        <f>D37/D41</f>
        <v>1.3932669463680938</v>
      </c>
      <c r="F37" s="33">
        <v>27468000</v>
      </c>
      <c r="G37" s="10">
        <f>F37/F41</f>
        <v>1.2652233993551358</v>
      </c>
    </row>
    <row r="38" spans="1:14" x14ac:dyDescent="0.25">
      <c r="A38" s="32" t="s">
        <v>64</v>
      </c>
      <c r="B38" s="33">
        <v>-404000</v>
      </c>
      <c r="C38" s="10">
        <f>B38/B41</f>
        <v>-2.1480221182475542E-2</v>
      </c>
      <c r="D38" s="33">
        <v>-439000</v>
      </c>
      <c r="E38" s="10">
        <f>D38/D41</f>
        <v>-2.2190769852904007E-2</v>
      </c>
      <c r="F38" s="33">
        <v>-408000</v>
      </c>
      <c r="G38" s="10">
        <f>F38/F41</f>
        <v>-1.8793182865039153E-2</v>
      </c>
    </row>
    <row r="39" spans="1:14" x14ac:dyDescent="0.25">
      <c r="A39" s="32" t="s">
        <v>109</v>
      </c>
      <c r="B39" s="33">
        <f>B18-B29</f>
        <v>18808000</v>
      </c>
      <c r="C39" s="10"/>
      <c r="D39" s="33">
        <f>D18-D29</f>
        <v>19783000</v>
      </c>
      <c r="E39" s="10"/>
      <c r="F39" s="33">
        <f>F10-F18</f>
        <v>-73064000</v>
      </c>
      <c r="G39" s="10"/>
    </row>
    <row r="40" spans="1:14" x14ac:dyDescent="0.25">
      <c r="A40" s="32" t="s">
        <v>108</v>
      </c>
      <c r="B40" s="33">
        <v>40000</v>
      </c>
      <c r="C40" s="10"/>
      <c r="D40" s="33">
        <f>D34-(D36)</f>
        <v>43000</v>
      </c>
      <c r="E40" s="10"/>
      <c r="F40" s="33">
        <f>F34-F36</f>
        <v>47000</v>
      </c>
      <c r="G40" s="10"/>
    </row>
    <row r="41" spans="1:14" x14ac:dyDescent="0.25">
      <c r="A41" s="32" t="s">
        <v>65</v>
      </c>
      <c r="B41" s="33">
        <v>18808000</v>
      </c>
      <c r="C41" s="10">
        <f>B41/B41</f>
        <v>1</v>
      </c>
      <c r="D41" s="33">
        <v>19783000</v>
      </c>
      <c r="E41" s="10">
        <f>D41/D41</f>
        <v>1</v>
      </c>
      <c r="F41" s="33">
        <v>21710000</v>
      </c>
      <c r="G41" s="10">
        <f>F41/F41</f>
        <v>1</v>
      </c>
    </row>
    <row r="42" spans="1:14" x14ac:dyDescent="0.25">
      <c r="A42" s="34" t="s">
        <v>66</v>
      </c>
      <c r="B42" s="35">
        <v>-31676000</v>
      </c>
      <c r="C42" s="37"/>
      <c r="D42" s="35">
        <v>-31334000</v>
      </c>
      <c r="E42" s="37"/>
      <c r="F42" s="35">
        <v>-30745000</v>
      </c>
      <c r="G42" s="5"/>
    </row>
    <row r="45" spans="1:14" x14ac:dyDescent="0.25">
      <c r="A45" s="65" t="s">
        <v>107</v>
      </c>
      <c r="B45" s="65"/>
      <c r="C45" s="65"/>
      <c r="D45" s="65"/>
      <c r="E45" s="65"/>
      <c r="F45" s="65"/>
      <c r="G45" s="38"/>
    </row>
    <row r="46" spans="1:14" x14ac:dyDescent="0.25">
      <c r="A46" s="65" t="s">
        <v>28</v>
      </c>
      <c r="B46" s="65"/>
      <c r="C46" s="65"/>
      <c r="D46" s="65"/>
      <c r="E46" s="65"/>
      <c r="F46" s="65"/>
      <c r="G46" s="38"/>
    </row>
    <row r="47" spans="1:14" x14ac:dyDescent="0.25">
      <c r="A47" s="39" t="s">
        <v>0</v>
      </c>
      <c r="B47" s="40">
        <v>42825</v>
      </c>
      <c r="C47" s="40"/>
      <c r="D47" s="40">
        <v>42460</v>
      </c>
      <c r="E47" s="40"/>
      <c r="F47" s="40">
        <v>42094</v>
      </c>
      <c r="G47" s="4"/>
    </row>
    <row r="48" spans="1:14" x14ac:dyDescent="0.25">
      <c r="A48" s="4" t="s">
        <v>1</v>
      </c>
      <c r="B48" s="8">
        <v>33347000</v>
      </c>
      <c r="C48" s="11">
        <f>B48/B48</f>
        <v>1</v>
      </c>
      <c r="D48" s="8">
        <v>32180000</v>
      </c>
      <c r="E48" s="11">
        <f>D48/D48</f>
        <v>1</v>
      </c>
      <c r="F48" s="8">
        <v>34532000</v>
      </c>
      <c r="G48" s="4"/>
    </row>
    <row r="49" spans="1:7" x14ac:dyDescent="0.25">
      <c r="A49" s="4" t="s">
        <v>2</v>
      </c>
      <c r="B49" s="8">
        <v>14938000</v>
      </c>
      <c r="C49" s="11">
        <f>B49/B48</f>
        <v>0.44795633790146039</v>
      </c>
      <c r="D49" s="8">
        <v>15234000</v>
      </c>
      <c r="E49" s="11">
        <f>D49/D48</f>
        <v>0.47339962709757616</v>
      </c>
      <c r="F49" s="8">
        <v>18969000</v>
      </c>
      <c r="G49" s="4"/>
    </row>
    <row r="50" spans="1:7" x14ac:dyDescent="0.25">
      <c r="A50" s="39" t="s">
        <v>3</v>
      </c>
      <c r="B50" s="41">
        <v>18409000</v>
      </c>
      <c r="C50" s="42">
        <f>B50/B48</f>
        <v>0.55204366209853961</v>
      </c>
      <c r="D50" s="41">
        <v>16946000</v>
      </c>
      <c r="E50" s="42">
        <f>D50/D48</f>
        <v>0.5266003729024239</v>
      </c>
      <c r="F50" s="41">
        <v>15563000</v>
      </c>
      <c r="G50" s="4"/>
    </row>
    <row r="51" spans="1:7" x14ac:dyDescent="0.25">
      <c r="A51" s="43" t="s">
        <v>4</v>
      </c>
      <c r="B51" s="43"/>
      <c r="C51" s="36"/>
      <c r="D51" s="43"/>
      <c r="E51" s="43"/>
      <c r="F51" s="43"/>
      <c r="G51" s="5"/>
    </row>
    <row r="52" spans="1:7" x14ac:dyDescent="0.25">
      <c r="A52" s="4" t="s">
        <v>5</v>
      </c>
      <c r="B52" s="4" t="s">
        <v>6</v>
      </c>
      <c r="C52" s="11"/>
      <c r="D52" s="4" t="s">
        <v>6</v>
      </c>
      <c r="E52" s="4"/>
      <c r="F52" s="4" t="s">
        <v>6</v>
      </c>
      <c r="G52" s="4"/>
    </row>
    <row r="53" spans="1:7" x14ac:dyDescent="0.25">
      <c r="A53" s="4" t="s">
        <v>7</v>
      </c>
      <c r="B53" s="8">
        <v>8495000</v>
      </c>
      <c r="C53" s="11">
        <f>B53/B48</f>
        <v>0.25474555432272766</v>
      </c>
      <c r="D53" s="8">
        <v>9548000</v>
      </c>
      <c r="E53" s="11">
        <f>D53/D48</f>
        <v>0.29670602858918582</v>
      </c>
      <c r="F53" s="8">
        <v>9976000</v>
      </c>
      <c r="G53" s="4"/>
    </row>
    <row r="54" spans="1:7" x14ac:dyDescent="0.25">
      <c r="A54" s="4" t="s">
        <v>8</v>
      </c>
      <c r="B54" s="4" t="s">
        <v>6</v>
      </c>
      <c r="C54" s="11"/>
      <c r="D54" s="4" t="s">
        <v>6</v>
      </c>
      <c r="E54" s="11"/>
      <c r="F54" s="8">
        <v>2133000</v>
      </c>
      <c r="G54" s="4"/>
    </row>
    <row r="55" spans="1:7" x14ac:dyDescent="0.25">
      <c r="A55" s="4" t="s">
        <v>9</v>
      </c>
      <c r="B55" s="8">
        <v>8150000</v>
      </c>
      <c r="C55" s="11">
        <f>B55/B48</f>
        <v>0.24439979608360571</v>
      </c>
      <c r="D55" s="8">
        <v>7088000</v>
      </c>
      <c r="E55" s="11">
        <f>D55/D48</f>
        <v>0.22026103169670602</v>
      </c>
      <c r="F55" s="8">
        <v>5349000</v>
      </c>
      <c r="G55" s="4"/>
    </row>
    <row r="56" spans="1:7" x14ac:dyDescent="0.25">
      <c r="A56" s="4" t="s">
        <v>10</v>
      </c>
      <c r="B56" s="4" t="s">
        <v>6</v>
      </c>
      <c r="C56" s="11"/>
      <c r="D56" s="4" t="s">
        <v>6</v>
      </c>
      <c r="E56" s="11"/>
      <c r="F56" s="4" t="s">
        <v>6</v>
      </c>
      <c r="G56" s="4"/>
    </row>
    <row r="57" spans="1:7" x14ac:dyDescent="0.25">
      <c r="A57" s="39" t="s">
        <v>11</v>
      </c>
      <c r="B57" s="41">
        <v>1764000</v>
      </c>
      <c r="C57" s="42">
        <f>B57/B48</f>
        <v>5.2898311692206199E-2</v>
      </c>
      <c r="D57" s="41">
        <v>310000</v>
      </c>
      <c r="E57" s="42">
        <f>D57/D48</f>
        <v>9.6333126165320075E-3</v>
      </c>
      <c r="F57" s="41">
        <v>-1895000</v>
      </c>
      <c r="G57" s="4"/>
    </row>
    <row r="58" spans="1:7" x14ac:dyDescent="0.25">
      <c r="A58" s="43" t="s">
        <v>12</v>
      </c>
      <c r="B58" s="43"/>
      <c r="C58" s="43"/>
      <c r="D58" s="43"/>
      <c r="E58" s="43"/>
      <c r="F58" s="43"/>
      <c r="G58" s="5"/>
    </row>
    <row r="59" spans="1:7" x14ac:dyDescent="0.25">
      <c r="A59" s="4" t="s">
        <v>13</v>
      </c>
      <c r="B59" s="8">
        <v>-40000</v>
      </c>
      <c r="C59" s="11">
        <f>B59/B48</f>
        <v>-1.1995082016373288E-3</v>
      </c>
      <c r="D59" s="8">
        <v>18000</v>
      </c>
      <c r="E59" s="11">
        <f>D59/D48</f>
        <v>5.5935363579863266E-4</v>
      </c>
      <c r="F59" s="8">
        <v>27000</v>
      </c>
      <c r="G59" s="11">
        <f>F59/F48</f>
        <v>7.8188347040426267E-4</v>
      </c>
    </row>
    <row r="60" spans="1:7" x14ac:dyDescent="0.25">
      <c r="A60" s="4" t="s">
        <v>14</v>
      </c>
      <c r="B60" s="8">
        <v>1724000</v>
      </c>
      <c r="C60" s="11">
        <f>B60/B48</f>
        <v>5.1698803490568865E-2</v>
      </c>
      <c r="D60" s="8">
        <v>328000</v>
      </c>
      <c r="E60" s="11">
        <f>D60/D48</f>
        <v>1.019266625233064E-2</v>
      </c>
      <c r="F60" s="8">
        <v>-1868000</v>
      </c>
      <c r="G60" s="11">
        <f>F60/F48</f>
        <v>-5.4094752693154176E-2</v>
      </c>
    </row>
    <row r="61" spans="1:7" x14ac:dyDescent="0.25">
      <c r="A61" s="4" t="s">
        <v>15</v>
      </c>
      <c r="B61" s="8">
        <v>2495000</v>
      </c>
      <c r="C61" s="11">
        <f>B61/B48</f>
        <v>7.481932407712838E-2</v>
      </c>
      <c r="D61" s="8">
        <v>2182000</v>
      </c>
      <c r="E61" s="11">
        <f>D61/D48</f>
        <v>6.7806090739589805E-2</v>
      </c>
      <c r="F61" s="8">
        <v>2051000</v>
      </c>
      <c r="G61" s="11">
        <f>F61/F48</f>
        <v>5.9394185103671955E-2</v>
      </c>
    </row>
    <row r="62" spans="1:7" x14ac:dyDescent="0.25">
      <c r="A62" s="4" t="s">
        <v>16</v>
      </c>
      <c r="B62" s="8">
        <v>-771000</v>
      </c>
      <c r="C62" s="11">
        <f>B62/B48</f>
        <v>-2.3120520586559511E-2</v>
      </c>
      <c r="D62" s="8">
        <v>-1854000</v>
      </c>
      <c r="E62" s="11">
        <f>D62/D50</f>
        <v>-0.10940634958102206</v>
      </c>
      <c r="F62" s="8">
        <v>-3919000</v>
      </c>
      <c r="G62" s="11">
        <f>F62/F48</f>
        <v>-0.11348893779682613</v>
      </c>
    </row>
    <row r="63" spans="1:7" x14ac:dyDescent="0.25">
      <c r="A63" s="4" t="s">
        <v>17</v>
      </c>
      <c r="B63" s="8">
        <v>435000</v>
      </c>
      <c r="C63" s="11">
        <f>B63/B48</f>
        <v>1.3044651692805949E-2</v>
      </c>
      <c r="D63" s="8">
        <v>141000</v>
      </c>
      <c r="E63" s="11">
        <f>D63/D48</f>
        <v>4.3816034804226231E-3</v>
      </c>
      <c r="F63" s="8">
        <v>-574000</v>
      </c>
      <c r="G63" s="11">
        <f>F63/F48</f>
        <v>-1.6622263407853586E-2</v>
      </c>
    </row>
    <row r="64" spans="1:7" x14ac:dyDescent="0.25">
      <c r="A64" s="4" t="s">
        <v>18</v>
      </c>
      <c r="B64" s="4" t="s">
        <v>6</v>
      </c>
      <c r="C64" s="4"/>
      <c r="D64" s="4" t="s">
        <v>6</v>
      </c>
      <c r="E64" s="4"/>
      <c r="F64" s="4" t="s">
        <v>6</v>
      </c>
      <c r="G64" s="4"/>
    </row>
    <row r="65" spans="1:7" x14ac:dyDescent="0.25">
      <c r="A65" s="39" t="s">
        <v>19</v>
      </c>
      <c r="B65" s="41">
        <v>-1206000</v>
      </c>
      <c r="C65" s="41"/>
      <c r="D65" s="41">
        <v>-1995000</v>
      </c>
      <c r="E65" s="41"/>
      <c r="F65" s="41">
        <v>-3345000</v>
      </c>
      <c r="G65" s="4"/>
    </row>
    <row r="66" spans="1:7" x14ac:dyDescent="0.25">
      <c r="A66" s="4" t="s">
        <v>20</v>
      </c>
      <c r="B66" s="4"/>
      <c r="C66" s="4"/>
      <c r="D66" s="4"/>
      <c r="E66" s="4"/>
      <c r="F66" s="4"/>
      <c r="G66" s="4"/>
    </row>
    <row r="67" spans="1:7" x14ac:dyDescent="0.25">
      <c r="A67" s="4" t="s">
        <v>21</v>
      </c>
      <c r="B67" s="4" t="s">
        <v>6</v>
      </c>
      <c r="C67" s="4"/>
      <c r="D67" s="4" t="s">
        <v>6</v>
      </c>
      <c r="E67" s="4"/>
      <c r="F67" s="4" t="s">
        <v>6</v>
      </c>
      <c r="G67" s="4"/>
    </row>
    <row r="68" spans="1:7" x14ac:dyDescent="0.25">
      <c r="A68" s="4" t="s">
        <v>22</v>
      </c>
      <c r="B68" s="4" t="s">
        <v>6</v>
      </c>
      <c r="C68" s="4"/>
      <c r="D68" s="4" t="s">
        <v>6</v>
      </c>
      <c r="E68" s="4"/>
      <c r="F68" s="4" t="s">
        <v>6</v>
      </c>
      <c r="G68" s="4"/>
    </row>
    <row r="69" spans="1:7" x14ac:dyDescent="0.25">
      <c r="A69" s="4" t="s">
        <v>23</v>
      </c>
      <c r="B69" s="4" t="s">
        <v>6</v>
      </c>
      <c r="C69" s="4"/>
      <c r="D69" s="4" t="s">
        <v>6</v>
      </c>
      <c r="E69" s="4"/>
      <c r="F69" s="4" t="s">
        <v>6</v>
      </c>
      <c r="G69" s="4"/>
    </row>
    <row r="70" spans="1:7" x14ac:dyDescent="0.25">
      <c r="A70" s="4" t="s">
        <v>24</v>
      </c>
      <c r="B70" s="4" t="s">
        <v>6</v>
      </c>
      <c r="C70" s="4"/>
      <c r="D70" s="4" t="s">
        <v>6</v>
      </c>
      <c r="E70" s="4"/>
      <c r="F70" s="4" t="s">
        <v>6</v>
      </c>
      <c r="G70" s="4"/>
    </row>
    <row r="71" spans="1:7" x14ac:dyDescent="0.25">
      <c r="A71" s="43" t="s">
        <v>25</v>
      </c>
      <c r="B71" s="43"/>
      <c r="C71" s="43"/>
      <c r="D71" s="43"/>
      <c r="E71" s="43"/>
      <c r="F71" s="43"/>
      <c r="G71" s="5"/>
    </row>
    <row r="72" spans="1:7" x14ac:dyDescent="0.25">
      <c r="A72" s="4" t="s">
        <v>25</v>
      </c>
      <c r="B72" s="8">
        <v>-1206000</v>
      </c>
      <c r="C72" s="8"/>
      <c r="D72" s="8">
        <v>-1995000</v>
      </c>
      <c r="E72" s="8"/>
      <c r="F72" s="8">
        <v>-3345000</v>
      </c>
      <c r="G72" s="4"/>
    </row>
    <row r="73" spans="1:7" x14ac:dyDescent="0.25">
      <c r="A73" s="4" t="s">
        <v>26</v>
      </c>
      <c r="B73" s="4" t="s">
        <v>6</v>
      </c>
      <c r="C73" s="4"/>
      <c r="D73" s="4" t="s">
        <v>6</v>
      </c>
      <c r="E73" s="4"/>
      <c r="F73" s="4" t="s">
        <v>6</v>
      </c>
      <c r="G73" s="4"/>
    </row>
    <row r="74" spans="1:7" x14ac:dyDescent="0.25">
      <c r="A74" s="43" t="s">
        <v>27</v>
      </c>
      <c r="B74" s="37">
        <v>-1206000</v>
      </c>
      <c r="C74" s="37"/>
      <c r="D74" s="37">
        <v>-1995000</v>
      </c>
      <c r="E74" s="37"/>
      <c r="F74" s="37">
        <v>-3345000</v>
      </c>
      <c r="G74" s="5"/>
    </row>
  </sheetData>
  <mergeCells count="4">
    <mergeCell ref="A46:F46"/>
    <mergeCell ref="A1:F1"/>
    <mergeCell ref="A2:F2"/>
    <mergeCell ref="A45:F45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F59"/>
  <sheetViews>
    <sheetView tabSelected="1" topLeftCell="A4" workbookViewId="0">
      <selection activeCell="G59" sqref="G59"/>
    </sheetView>
  </sheetViews>
  <sheetFormatPr defaultRowHeight="15" x14ac:dyDescent="0.25"/>
  <cols>
    <col min="1" max="1" width="23.42578125" bestFit="1" customWidth="1"/>
    <col min="2" max="2" width="15.7109375" customWidth="1"/>
    <col min="3" max="3" width="14.42578125" customWidth="1"/>
    <col min="4" max="4" width="12.7109375" bestFit="1" customWidth="1"/>
  </cols>
  <sheetData>
    <row r="1" spans="1:6" x14ac:dyDescent="0.25">
      <c r="B1" s="25">
        <v>42825</v>
      </c>
      <c r="C1" s="26">
        <v>42460</v>
      </c>
      <c r="D1" s="26">
        <v>42094</v>
      </c>
      <c r="E1" s="4"/>
      <c r="F1" s="4"/>
    </row>
    <row r="2" spans="1:6" x14ac:dyDescent="0.25">
      <c r="A2" s="2" t="s">
        <v>67</v>
      </c>
      <c r="B2" s="6"/>
    </row>
    <row r="3" spans="1:6" x14ac:dyDescent="0.25">
      <c r="A3" s="3" t="s">
        <v>70</v>
      </c>
      <c r="B3" s="19">
        <f>B4/B5</f>
        <v>1.1331674426071601</v>
      </c>
      <c r="C3" s="21">
        <f>C4/C5</f>
        <v>0.571177798211151</v>
      </c>
      <c r="D3" s="21">
        <f>D4/D5</f>
        <v>0.89369287020109689</v>
      </c>
    </row>
    <row r="4" spans="1:6" x14ac:dyDescent="0.25">
      <c r="A4" s="4" t="s">
        <v>31</v>
      </c>
      <c r="B4" s="7">
        <f>'Sprint Data'!B10</f>
        <v>14117000</v>
      </c>
      <c r="C4" s="8">
        <f>'Sprint Data'!D10</f>
        <v>6833000</v>
      </c>
      <c r="D4" s="8">
        <f>'Sprint Data'!F10</f>
        <v>9777000</v>
      </c>
    </row>
    <row r="5" spans="1:6" x14ac:dyDescent="0.25">
      <c r="A5" s="4" t="s">
        <v>46</v>
      </c>
      <c r="B5" s="7">
        <f>'Sprint Data'!B23</f>
        <v>12458000</v>
      </c>
      <c r="C5" s="8">
        <f>'Sprint Data'!D23</f>
        <v>11963000</v>
      </c>
      <c r="D5" s="8">
        <f>'Sprint Data'!F23</f>
        <v>10940000</v>
      </c>
    </row>
    <row r="6" spans="1:6" x14ac:dyDescent="0.25">
      <c r="A6" s="3" t="s">
        <v>69</v>
      </c>
      <c r="B6" s="19">
        <f>(B9-B7)/B8</f>
        <v>1.0477604751966607</v>
      </c>
      <c r="C6" s="20">
        <f>(C9-C7)/C8</f>
        <v>0.47312547019978268</v>
      </c>
      <c r="D6" s="20">
        <f>(D9-D7)/D8</f>
        <v>0.7694698354661792</v>
      </c>
    </row>
    <row r="7" spans="1:6" x14ac:dyDescent="0.25">
      <c r="A7" s="9" t="s">
        <v>71</v>
      </c>
      <c r="B7" s="7">
        <f>'Sprint Data'!B8</f>
        <v>1064000</v>
      </c>
      <c r="C7" s="8">
        <f>'Sprint Data'!D8</f>
        <v>1173000</v>
      </c>
      <c r="D7" s="8">
        <f>'Sprint Data'!F8</f>
        <v>1359000</v>
      </c>
    </row>
    <row r="8" spans="1:6" x14ac:dyDescent="0.25">
      <c r="A8" s="9" t="s">
        <v>46</v>
      </c>
      <c r="B8" s="7">
        <f>B5</f>
        <v>12458000</v>
      </c>
      <c r="C8" s="12">
        <f>C5</f>
        <v>11963000</v>
      </c>
      <c r="D8" s="12">
        <f>D5</f>
        <v>10940000</v>
      </c>
    </row>
    <row r="9" spans="1:6" x14ac:dyDescent="0.25">
      <c r="A9" s="9" t="s">
        <v>31</v>
      </c>
      <c r="B9" s="7">
        <f>B4</f>
        <v>14117000</v>
      </c>
      <c r="C9" s="8">
        <f>C4</f>
        <v>6833000</v>
      </c>
      <c r="D9" s="8">
        <f>D4</f>
        <v>9777000</v>
      </c>
    </row>
    <row r="10" spans="1:6" x14ac:dyDescent="0.25">
      <c r="A10" s="9"/>
      <c r="B10" s="7"/>
      <c r="C10" s="8"/>
      <c r="D10" s="8"/>
    </row>
    <row r="11" spans="1:6" x14ac:dyDescent="0.25">
      <c r="A11" s="14" t="s">
        <v>72</v>
      </c>
      <c r="B11" s="1"/>
    </row>
    <row r="12" spans="1:6" x14ac:dyDescent="0.25">
      <c r="A12" s="3" t="s">
        <v>73</v>
      </c>
      <c r="B12" s="22">
        <f>B13/B14</f>
        <v>31.341165413533833</v>
      </c>
      <c r="C12" s="23">
        <f>C13/C14</f>
        <v>27.433930093776642</v>
      </c>
      <c r="D12" s="23">
        <f>D13/D14</f>
        <v>25.409860191317144</v>
      </c>
    </row>
    <row r="13" spans="1:6" x14ac:dyDescent="0.25">
      <c r="A13" s="4" t="s">
        <v>89</v>
      </c>
      <c r="B13" s="7">
        <f>'Sprint Data'!B48</f>
        <v>33347000</v>
      </c>
      <c r="C13" s="8">
        <f>'Sprint Data'!D48</f>
        <v>32180000</v>
      </c>
      <c r="D13" s="8">
        <f>'Sprint Data'!F48</f>
        <v>34532000</v>
      </c>
    </row>
    <row r="14" spans="1:6" x14ac:dyDescent="0.25">
      <c r="A14" s="4" t="s">
        <v>71</v>
      </c>
      <c r="B14" s="7">
        <f>B7</f>
        <v>1064000</v>
      </c>
      <c r="C14" s="8">
        <f>C7</f>
        <v>1173000</v>
      </c>
      <c r="D14" s="8">
        <f>D7</f>
        <v>1359000</v>
      </c>
    </row>
    <row r="15" spans="1:6" x14ac:dyDescent="0.25">
      <c r="A15" s="3" t="s">
        <v>74</v>
      </c>
      <c r="B15" s="17">
        <f>(B16/B17)/365</f>
        <v>6.1583933409581522E-4</v>
      </c>
      <c r="C15" s="18">
        <f>(C16/C17)/365</f>
        <v>1.7767962375248372E-4</v>
      </c>
      <c r="D15" s="18">
        <f>D16/D17/365</f>
        <v>4.140484235968872E-4</v>
      </c>
    </row>
    <row r="16" spans="1:6" x14ac:dyDescent="0.25">
      <c r="A16" s="4" t="s">
        <v>90</v>
      </c>
      <c r="B16" s="7">
        <f>'Sprint Data'!B7</f>
        <v>4138000</v>
      </c>
      <c r="C16" s="8">
        <f>'Sprint Data'!D7</f>
        <v>1099000</v>
      </c>
      <c r="D16" s="8">
        <f>'Sprint Data'!F7</f>
        <v>2352000</v>
      </c>
    </row>
    <row r="17" spans="1:6" x14ac:dyDescent="0.25">
      <c r="A17" s="4" t="s">
        <v>91</v>
      </c>
      <c r="B17" s="7">
        <f>'Sprint Data'!B50</f>
        <v>18409000</v>
      </c>
      <c r="C17" s="8">
        <f>'Sprint Data'!D50</f>
        <v>16946000</v>
      </c>
      <c r="D17" s="8">
        <f>'Sprint Data'!F50</f>
        <v>15563000</v>
      </c>
    </row>
    <row r="18" spans="1:6" x14ac:dyDescent="0.25">
      <c r="A18" s="3" t="s">
        <v>75</v>
      </c>
      <c r="B18" s="44">
        <f>B19/B20</f>
        <v>1.7360091623718048</v>
      </c>
      <c r="C18" s="3">
        <f>C19/C20</f>
        <v>1.5854559787160665</v>
      </c>
      <c r="D18" s="3">
        <f>D19/D20</f>
        <v>1.751026824197556</v>
      </c>
      <c r="E18" s="13"/>
      <c r="F18" s="13"/>
    </row>
    <row r="19" spans="1:6" x14ac:dyDescent="0.25">
      <c r="A19" s="4" t="s">
        <v>89</v>
      </c>
      <c r="B19" s="7">
        <f>B13</f>
        <v>33347000</v>
      </c>
      <c r="C19" s="8">
        <f>C13</f>
        <v>32180000</v>
      </c>
      <c r="D19" s="8">
        <f>D13</f>
        <v>34532000</v>
      </c>
      <c r="E19" s="13"/>
      <c r="F19" s="13"/>
    </row>
    <row r="20" spans="1:6" x14ac:dyDescent="0.25">
      <c r="A20" s="4" t="s">
        <v>92</v>
      </c>
      <c r="B20" s="45">
        <f>'Sprint Data'!B12</f>
        <v>19209000</v>
      </c>
      <c r="C20" s="46">
        <f>'Sprint Data'!D12</f>
        <v>20297000</v>
      </c>
      <c r="D20" s="46">
        <f>'Sprint Data'!F12</f>
        <v>19721000</v>
      </c>
      <c r="E20" s="13"/>
      <c r="F20" s="13"/>
    </row>
    <row r="21" spans="1:6" x14ac:dyDescent="0.25">
      <c r="A21" s="3" t="s">
        <v>76</v>
      </c>
      <c r="B21" s="24">
        <f>B23/B22</f>
        <v>0.39175076066398035</v>
      </c>
      <c r="C21" s="21">
        <f>C23/C22</f>
        <v>0.40747071858182971</v>
      </c>
      <c r="D21" s="21">
        <f>D23/D22</f>
        <v>0.41684673048369769</v>
      </c>
    </row>
    <row r="22" spans="1:6" x14ac:dyDescent="0.25">
      <c r="A22" s="4" t="s">
        <v>45</v>
      </c>
      <c r="B22" s="7">
        <f>B51</f>
        <v>85123000</v>
      </c>
      <c r="C22" s="8">
        <f>C51</f>
        <v>78975000</v>
      </c>
      <c r="D22" s="8">
        <f>D51</f>
        <v>82841000</v>
      </c>
    </row>
    <row r="23" spans="1:6" x14ac:dyDescent="0.25">
      <c r="A23" s="4" t="s">
        <v>89</v>
      </c>
      <c r="B23" s="7">
        <f>B36</f>
        <v>33347000</v>
      </c>
      <c r="C23" s="8">
        <f>C39</f>
        <v>32180000</v>
      </c>
      <c r="D23" s="8">
        <f>D39</f>
        <v>34532000</v>
      </c>
    </row>
    <row r="24" spans="1:6" x14ac:dyDescent="0.25">
      <c r="A24" s="4"/>
      <c r="B24" s="1"/>
    </row>
    <row r="25" spans="1:6" ht="15.75" thickBot="1" x14ac:dyDescent="0.3">
      <c r="A25" s="14" t="s">
        <v>77</v>
      </c>
      <c r="B25" s="1"/>
    </row>
    <row r="26" spans="1:6" x14ac:dyDescent="0.25">
      <c r="A26" s="47" t="s">
        <v>78</v>
      </c>
      <c r="B26" s="48">
        <f>B27/B28</f>
        <v>0.77904914065528708</v>
      </c>
      <c r="C26" s="48">
        <f t="shared" ref="C26:D26" si="0">C27/C28</f>
        <v>0.74950300728078501</v>
      </c>
      <c r="D26" s="69">
        <f t="shared" si="0"/>
        <v>0.73793170048647405</v>
      </c>
    </row>
    <row r="27" spans="1:6" x14ac:dyDescent="0.25">
      <c r="A27" s="49" t="s">
        <v>93</v>
      </c>
      <c r="B27" s="50">
        <f>'Sprint Data'!B29</f>
        <v>66315000</v>
      </c>
      <c r="C27" s="51">
        <f>'Sprint Data'!D29</f>
        <v>59192000</v>
      </c>
      <c r="D27" s="52">
        <f>'Sprint Data'!F29</f>
        <v>61131000</v>
      </c>
    </row>
    <row r="28" spans="1:6" ht="15.75" thickBot="1" x14ac:dyDescent="0.3">
      <c r="A28" s="53" t="s">
        <v>94</v>
      </c>
      <c r="B28" s="66">
        <f>'Sprint Data'!B41+'Sprint Data'!B29</f>
        <v>85123000</v>
      </c>
      <c r="C28" s="67">
        <f>'Sprint Data'!D41+'Sprint Data'!D29</f>
        <v>78975000</v>
      </c>
      <c r="D28" s="68">
        <f>'Sprint Data'!F41+'Sprint Data'!F29</f>
        <v>82841000</v>
      </c>
    </row>
    <row r="29" spans="1:6" x14ac:dyDescent="0.25">
      <c r="A29" s="3" t="s">
        <v>79</v>
      </c>
      <c r="B29" s="24">
        <f>B30/B31</f>
        <v>0.69098196392785571</v>
      </c>
      <c r="C29" s="21">
        <f>C30/C31</f>
        <v>0.15032080659945005</v>
      </c>
      <c r="D29" s="21">
        <f>D30/D31</f>
        <v>-0.91077523159434426</v>
      </c>
    </row>
    <row r="30" spans="1:6" x14ac:dyDescent="0.25">
      <c r="A30" s="4" t="s">
        <v>95</v>
      </c>
      <c r="B30" s="7">
        <f>'Sprint Data'!B60</f>
        <v>1724000</v>
      </c>
      <c r="C30" s="8">
        <f>'Sprint Data'!D60</f>
        <v>328000</v>
      </c>
      <c r="D30" s="8">
        <f>'Sprint Data'!F60</f>
        <v>-1868000</v>
      </c>
    </row>
    <row r="31" spans="1:6" x14ac:dyDescent="0.25">
      <c r="A31" s="4" t="s">
        <v>96</v>
      </c>
      <c r="B31" s="7">
        <f>'Sprint Data'!B61</f>
        <v>2495000</v>
      </c>
      <c r="C31" s="8">
        <f>'Sprint Data'!D61</f>
        <v>2182000</v>
      </c>
      <c r="D31" s="8">
        <f>'Sprint Data'!F61</f>
        <v>2051000</v>
      </c>
    </row>
    <row r="32" spans="1:6" x14ac:dyDescent="0.25">
      <c r="A32" s="4"/>
      <c r="B32" s="1"/>
    </row>
    <row r="33" spans="1:4" x14ac:dyDescent="0.25">
      <c r="A33" s="15" t="s">
        <v>68</v>
      </c>
      <c r="B33" s="1"/>
    </row>
    <row r="34" spans="1:4" x14ac:dyDescent="0.25">
      <c r="A34" s="3" t="s">
        <v>80</v>
      </c>
      <c r="B34" s="24">
        <f>B35/B36</f>
        <v>5.1698803490568865E-2</v>
      </c>
      <c r="C34" s="21">
        <f>C35/C36</f>
        <v>1.019266625233064E-2</v>
      </c>
      <c r="D34" s="21">
        <f>D35/D36</f>
        <v>-5.4094752693154176E-2</v>
      </c>
    </row>
    <row r="35" spans="1:4" x14ac:dyDescent="0.25">
      <c r="A35" s="4" t="s">
        <v>97</v>
      </c>
      <c r="B35" s="7">
        <f>B30</f>
        <v>1724000</v>
      </c>
      <c r="C35" s="8">
        <f>C30</f>
        <v>328000</v>
      </c>
      <c r="D35" s="8">
        <f>D30</f>
        <v>-1868000</v>
      </c>
    </row>
    <row r="36" spans="1:4" x14ac:dyDescent="0.25">
      <c r="A36" s="4" t="s">
        <v>89</v>
      </c>
      <c r="B36" s="7">
        <f>B19</f>
        <v>33347000</v>
      </c>
      <c r="C36" s="8">
        <f>C19</f>
        <v>32180000</v>
      </c>
      <c r="D36" s="8">
        <f>D19</f>
        <v>34532000</v>
      </c>
    </row>
    <row r="37" spans="1:4" x14ac:dyDescent="0.25">
      <c r="A37" s="3" t="s">
        <v>81</v>
      </c>
      <c r="B37" s="24">
        <f>B38/B39</f>
        <v>-3.6165172279365457E-2</v>
      </c>
      <c r="C37" s="21">
        <f>C38/C39</f>
        <v>-6.199502796768179E-2</v>
      </c>
      <c r="D37" s="21">
        <f>D38/D39</f>
        <v>-9.6866674388972548E-2</v>
      </c>
    </row>
    <row r="38" spans="1:4" x14ac:dyDescent="0.25">
      <c r="A38" s="9" t="s">
        <v>25</v>
      </c>
      <c r="B38" s="7">
        <f>B41</f>
        <v>-1206000</v>
      </c>
      <c r="C38" s="8">
        <f>C41</f>
        <v>-1995000</v>
      </c>
      <c r="D38" s="8">
        <f>D41</f>
        <v>-3345000</v>
      </c>
    </row>
    <row r="39" spans="1:4" x14ac:dyDescent="0.25">
      <c r="A39" s="9" t="s">
        <v>89</v>
      </c>
      <c r="B39" s="7">
        <f>B36</f>
        <v>33347000</v>
      </c>
      <c r="C39" s="8">
        <f>C36</f>
        <v>32180000</v>
      </c>
      <c r="D39" s="8">
        <f>D36</f>
        <v>34532000</v>
      </c>
    </row>
    <row r="40" spans="1:4" x14ac:dyDescent="0.25">
      <c r="A40" s="3" t="s">
        <v>83</v>
      </c>
      <c r="B40" s="24">
        <f>B41/B42</f>
        <v>-1.4167733749985315E-2</v>
      </c>
      <c r="C40" s="21">
        <f>C41/C42</f>
        <v>-2.5261158594491927E-2</v>
      </c>
      <c r="D40" s="21">
        <f>D41/D42</f>
        <v>-4.0378556511872138E-2</v>
      </c>
    </row>
    <row r="41" spans="1:4" x14ac:dyDescent="0.25">
      <c r="A41" s="4" t="s">
        <v>25</v>
      </c>
      <c r="B41" s="7">
        <f>B44</f>
        <v>-1206000</v>
      </c>
      <c r="C41" s="8">
        <f>C44</f>
        <v>-1995000</v>
      </c>
      <c r="D41" s="8">
        <f>D44</f>
        <v>-3345000</v>
      </c>
    </row>
    <row r="42" spans="1:4" x14ac:dyDescent="0.25">
      <c r="A42" s="4" t="s">
        <v>45</v>
      </c>
      <c r="B42" s="7">
        <f>B22</f>
        <v>85123000</v>
      </c>
      <c r="C42" s="8">
        <f>C22</f>
        <v>78975000</v>
      </c>
      <c r="D42" s="8">
        <f>D22</f>
        <v>82841000</v>
      </c>
    </row>
    <row r="43" spans="1:4" x14ac:dyDescent="0.25">
      <c r="A43" s="3" t="s">
        <v>82</v>
      </c>
      <c r="B43" s="44">
        <f>B44/B45</f>
        <v>-4.3450064850843059E-2</v>
      </c>
      <c r="C43" s="3">
        <f>C44/C45</f>
        <v>-7.2379639371621382E-2</v>
      </c>
      <c r="D43" s="3">
        <f>D44/D45</f>
        <v>-0.12177806902577545</v>
      </c>
    </row>
    <row r="44" spans="1:4" x14ac:dyDescent="0.25">
      <c r="A44" s="4" t="s">
        <v>25</v>
      </c>
      <c r="B44" s="7">
        <f>'Sprint Data'!B72</f>
        <v>-1206000</v>
      </c>
      <c r="C44" s="8">
        <f>'Sprint Data'!D72</f>
        <v>-1995000</v>
      </c>
      <c r="D44" s="8">
        <f>'Sprint Data'!F72</f>
        <v>-3345000</v>
      </c>
    </row>
    <row r="45" spans="1:4" x14ac:dyDescent="0.25">
      <c r="A45" s="4" t="s">
        <v>98</v>
      </c>
      <c r="B45" s="7">
        <f>'Sprint Data'!B37</f>
        <v>27756000</v>
      </c>
      <c r="C45" s="8">
        <f>'Sprint Data'!D37</f>
        <v>27563000</v>
      </c>
      <c r="D45" s="8">
        <f>'Sprint Data'!F37</f>
        <v>27468000</v>
      </c>
    </row>
    <row r="46" spans="1:4" x14ac:dyDescent="0.25">
      <c r="A46" s="3" t="s">
        <v>84</v>
      </c>
      <c r="B46" s="44">
        <f>B47/B48</f>
        <v>-39873.366439812846</v>
      </c>
      <c r="C46" s="3">
        <f>C47/C48</f>
        <v>-2337.7481676186626</v>
      </c>
      <c r="D46" s="3">
        <f>D47/D48</f>
        <v>-49388.939106402577</v>
      </c>
    </row>
    <row r="47" spans="1:4" x14ac:dyDescent="0.25">
      <c r="A47" s="4" t="s">
        <v>99</v>
      </c>
      <c r="B47" s="7">
        <f>B50*(1-'Sprint Data'!B63)</f>
        <v>-749938276000</v>
      </c>
      <c r="C47" s="4">
        <f>C50*(1-'Sprint Data'!D63)</f>
        <v>-46247672000</v>
      </c>
      <c r="D47" s="4">
        <f>D50*(1-'Sprint Data'!F63)</f>
        <v>-1072233868000</v>
      </c>
    </row>
    <row r="48" spans="1:4" x14ac:dyDescent="0.25">
      <c r="A48" s="4" t="s">
        <v>100</v>
      </c>
      <c r="B48" s="7">
        <f>'Sprint Data'!B41</f>
        <v>18808000</v>
      </c>
      <c r="C48" s="8">
        <f>'Sprint Data'!D41</f>
        <v>19783000</v>
      </c>
      <c r="D48" s="8">
        <f>'Sprint Data'!F41</f>
        <v>21710000</v>
      </c>
    </row>
    <row r="49" spans="1:4" x14ac:dyDescent="0.25">
      <c r="A49" s="3" t="s">
        <v>85</v>
      </c>
      <c r="B49" s="24">
        <f>B50/B51</f>
        <v>2.0253045592847997E-2</v>
      </c>
      <c r="C49" s="21">
        <f>C50/C51</f>
        <v>4.1532130421019307E-3</v>
      </c>
      <c r="D49" s="21">
        <f>D50/D51</f>
        <v>-2.2549220796465517E-2</v>
      </c>
    </row>
    <row r="50" spans="1:4" x14ac:dyDescent="0.25">
      <c r="A50" s="4" t="s">
        <v>101</v>
      </c>
      <c r="B50" s="7">
        <f>B30</f>
        <v>1724000</v>
      </c>
      <c r="C50" s="8">
        <f>C30</f>
        <v>328000</v>
      </c>
      <c r="D50" s="8">
        <f>D30</f>
        <v>-1868000</v>
      </c>
    </row>
    <row r="51" spans="1:4" x14ac:dyDescent="0.25">
      <c r="A51" s="4" t="s">
        <v>45</v>
      </c>
      <c r="B51" s="7">
        <f>'Sprint Data'!B18</f>
        <v>85123000</v>
      </c>
      <c r="C51" s="8">
        <f>'Sprint Data'!D18</f>
        <v>78975000</v>
      </c>
      <c r="D51" s="8">
        <f>'Sprint Data'!F18</f>
        <v>82841000</v>
      </c>
    </row>
    <row r="52" spans="1:4" x14ac:dyDescent="0.25">
      <c r="A52" s="4"/>
      <c r="B52" s="1"/>
    </row>
    <row r="53" spans="1:4" ht="15.75" thickBot="1" x14ac:dyDescent="0.3">
      <c r="A53" s="16" t="s">
        <v>86</v>
      </c>
      <c r="B53" s="1"/>
    </row>
    <row r="54" spans="1:4" x14ac:dyDescent="0.25">
      <c r="A54" s="47" t="s">
        <v>87</v>
      </c>
      <c r="B54" s="48">
        <f>B55/B56</f>
        <v>-15.595356550580432</v>
      </c>
      <c r="C54" s="48">
        <f t="shared" ref="C54:D54" si="1">C55/C56</f>
        <v>-10.66001253132832</v>
      </c>
      <c r="D54" s="69">
        <f t="shared" si="1"/>
        <v>25.665231689088191</v>
      </c>
    </row>
    <row r="55" spans="1:4" x14ac:dyDescent="0.25">
      <c r="A55" s="54" t="s">
        <v>102</v>
      </c>
      <c r="B55" s="55">
        <f>'Sprint Data'!B39/'Sprint Data'!B34</f>
        <v>470.2</v>
      </c>
      <c r="C55" s="71">
        <f>'Sprint Data'!D39/'Sprint Data'!D34</f>
        <v>494.57499999999999</v>
      </c>
      <c r="D55" s="55">
        <f>'Sprint Data'!F39/'Sprint Data'!F34</f>
        <v>-1826.6</v>
      </c>
    </row>
    <row r="56" spans="1:4" x14ac:dyDescent="0.25">
      <c r="A56" s="54" t="s">
        <v>103</v>
      </c>
      <c r="B56" s="59">
        <f>B38/'Sprint Data'!B40</f>
        <v>-30.15</v>
      </c>
      <c r="C56" s="60">
        <f>C44/'Sprint Data'!D40</f>
        <v>-46.395348837209305</v>
      </c>
      <c r="D56" s="61">
        <f>'Sprint Ratios'!D38/'Sprint Data'!F40</f>
        <v>-71.170212765957444</v>
      </c>
    </row>
    <row r="57" spans="1:4" x14ac:dyDescent="0.25">
      <c r="A57" s="58" t="s">
        <v>88</v>
      </c>
      <c r="B57" s="55">
        <f>B58/B59</f>
        <v>1</v>
      </c>
      <c r="C57" s="55">
        <f t="shared" ref="C57:D57" si="2">C58/C59</f>
        <v>1</v>
      </c>
      <c r="D57" s="70">
        <f t="shared" si="2"/>
        <v>-0.29713675681594215</v>
      </c>
    </row>
    <row r="58" spans="1:4" x14ac:dyDescent="0.25">
      <c r="A58" s="49" t="s">
        <v>104</v>
      </c>
      <c r="B58" s="73">
        <f>'Sprint Data'!B41/'Sprint Data'!B40</f>
        <v>470.2</v>
      </c>
      <c r="C58" s="56">
        <f>'Sprint Data'!D41/'Sprint Data'!D40</f>
        <v>460.06976744186045</v>
      </c>
      <c r="D58" s="57">
        <f>'Sprint Data'!F41/'Sprint Data'!F40</f>
        <v>461.91489361702128</v>
      </c>
    </row>
    <row r="59" spans="1:4" ht="15.75" thickBot="1" x14ac:dyDescent="0.3">
      <c r="A59" s="53" t="s">
        <v>105</v>
      </c>
      <c r="B59" s="62">
        <f>'Sprint Data'!B39/'Sprint Data'!B40</f>
        <v>470.2</v>
      </c>
      <c r="C59" s="63">
        <f>'Sprint Data'!D39/'Sprint Data'!D40</f>
        <v>460.06976744186045</v>
      </c>
      <c r="D59" s="64">
        <f>'Sprint Data'!F39/'Sprint Data'!F40</f>
        <v>-1554.5531914893618</v>
      </c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>
      <selection activeCell="F16" sqref="F16"/>
    </sheetView>
  </sheetViews>
  <sheetFormatPr defaultRowHeight="15" x14ac:dyDescent="0.25"/>
  <cols>
    <col min="2" max="2" width="21" bestFit="1" customWidth="1"/>
  </cols>
  <sheetData>
    <row r="2" spans="2:2" x14ac:dyDescent="0.25">
      <c r="B2" t="s">
        <v>110</v>
      </c>
    </row>
    <row r="4" spans="2:2" x14ac:dyDescent="0.25">
      <c r="B4" t="s">
        <v>111</v>
      </c>
    </row>
    <row r="5" spans="2:2" x14ac:dyDescent="0.25">
      <c r="B5" t="s">
        <v>112</v>
      </c>
    </row>
    <row r="7" spans="2:2" x14ac:dyDescent="0.25">
      <c r="B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Sprint Data</vt:lpstr>
      <vt:lpstr>Sprint Ratios</vt:lpstr>
      <vt:lpstr>Gordon Model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Daggy</cp:lastModifiedBy>
  <cp:lastPrinted>2017-12-14T12:03:26Z</cp:lastPrinted>
  <dcterms:created xsi:type="dcterms:W3CDTF">2017-11-02T05:49:14Z</dcterms:created>
  <dcterms:modified xsi:type="dcterms:W3CDTF">2017-12-19T02:45:24Z</dcterms:modified>
</cp:coreProperties>
</file>